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ΚΑΤΕΨΥΓΜΕΝΩΝ ΙΧΘΥΩΝ &amp; ΛΑΧΑΝΙΚΩΝ\2025\"/>
    </mc:Choice>
  </mc:AlternateContent>
  <xr:revisionPtr revIDLastSave="0" documentId="13_ncr:1_{881B8552-1C86-4E6D-9082-516ADF60ED50}" xr6:coauthVersionLast="47" xr6:coauthVersionMax="47" xr10:uidLastSave="{00000000-0000-0000-0000-000000000000}"/>
  <bookViews>
    <workbookView xWindow="1560" yWindow="720" windowWidth="14220" windowHeight="15480" tabRatio="500" xr2:uid="{1CE0360B-5CDF-4D59-BE9C-F46F9F2674D5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G31" i="1"/>
  <c r="F31" i="1"/>
  <c r="E31" i="1"/>
  <c r="C31" i="1"/>
  <c r="H31" i="1" s="1"/>
  <c r="I31" i="1" s="1"/>
  <c r="G30" i="1"/>
  <c r="G29" i="1"/>
  <c r="F29" i="1"/>
  <c r="H29" i="1" s="1"/>
  <c r="I29" i="1" s="1"/>
  <c r="E29" i="1"/>
  <c r="D29" i="1"/>
  <c r="D28" i="1"/>
  <c r="G27" i="1"/>
  <c r="F27" i="1"/>
  <c r="E27" i="1"/>
  <c r="D27" i="1"/>
  <c r="C27" i="1"/>
  <c r="G26" i="1"/>
  <c r="F26" i="1"/>
  <c r="E26" i="1"/>
  <c r="D26" i="1"/>
  <c r="H26" i="1" s="1"/>
  <c r="I26" i="1" s="1"/>
  <c r="C26" i="1"/>
  <c r="G25" i="1"/>
  <c r="F25" i="1"/>
  <c r="E25" i="1"/>
  <c r="D25" i="1"/>
  <c r="C25" i="1"/>
  <c r="G24" i="1"/>
  <c r="E24" i="1"/>
  <c r="D24" i="1"/>
  <c r="H24" i="1" s="1"/>
  <c r="I24" i="1" s="1"/>
  <c r="C24" i="1"/>
  <c r="G23" i="1"/>
  <c r="E23" i="1"/>
  <c r="H23" i="1" s="1"/>
  <c r="I23" i="1" s="1"/>
  <c r="F22" i="1"/>
  <c r="E22" i="1"/>
  <c r="D22" i="1"/>
  <c r="C22" i="1"/>
  <c r="E21" i="1"/>
  <c r="C21" i="1"/>
  <c r="H21" i="1" s="1"/>
  <c r="I21" i="1" s="1"/>
  <c r="G20" i="1"/>
  <c r="E20" i="1"/>
  <c r="D20" i="1"/>
  <c r="H20" i="1" s="1"/>
  <c r="I20" i="1" s="1"/>
  <c r="G19" i="1"/>
  <c r="E19" i="1"/>
  <c r="C19" i="1"/>
  <c r="H19" i="1" s="1"/>
  <c r="I19" i="1" s="1"/>
  <c r="G16" i="1"/>
  <c r="E16" i="1"/>
  <c r="C16" i="1"/>
  <c r="F15" i="1"/>
  <c r="C15" i="1"/>
  <c r="E13" i="1"/>
  <c r="H27" i="1"/>
  <c r="I27" i="1" s="1"/>
  <c r="H25" i="1"/>
  <c r="I25" i="1"/>
  <c r="H22" i="1"/>
  <c r="I22" i="1"/>
  <c r="H28" i="1"/>
  <c r="I28" i="1" s="1"/>
  <c r="H16" i="1"/>
  <c r="I16" i="1"/>
  <c r="H13" i="1"/>
  <c r="I13" i="1" s="1"/>
  <c r="H30" i="1"/>
  <c r="I30" i="1" s="1"/>
  <c r="H15" i="1"/>
  <c r="I15" i="1"/>
  <c r="H32" i="1"/>
  <c r="I32" i="1"/>
  <c r="H17" i="1"/>
  <c r="I17" i="1" s="1"/>
  <c r="H18" i="1"/>
  <c r="I18" i="1" s="1"/>
  <c r="H14" i="1"/>
  <c r="I14" i="1" s="1"/>
  <c r="H33" i="1"/>
  <c r="I33" i="1"/>
</calcChain>
</file>

<file path=xl/sharedStrings.xml><?xml version="1.0" encoding="utf-8"?>
<sst xmlns="http://schemas.openxmlformats.org/spreadsheetml/2006/main" count="61" uniqueCount="46">
  <si>
    <t xml:space="preserve">ΕΛΛΗΝΙΚΗ ΔΗΜΟΚΡΑΤΙΑ                                                                          </t>
  </si>
  <si>
    <t xml:space="preserve">ΠΕΡΙΦΕΡΕΙΑ ΚΕΝΤΡΙΚΗΣ ΜΑΚΕΔΟΝΙΑΣ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</si>
  <si>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</si>
  <si>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</si>
  <si>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</si>
  <si>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</si>
  <si>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ΚΑΤΕΨΥΓΜΕΝΩΝ</t>
  </si>
  <si>
    <t>ΙΧΘΥΩΝ ΚΑΙ ΛΑΧΑΝΙΚΩΝ</t>
  </si>
  <si>
    <t>(σύμφωνα με το άρθρο 13 του Ν. 3438/2006)</t>
  </si>
  <si>
    <t>ΕΙΔΟΣ</t>
  </si>
  <si>
    <t xml:space="preserve">      ΕΓΝΑΤΙΑ Α.Ε.     (DISCOUNT MARKET)</t>
  </si>
  <si>
    <t>Δ.ΜΑΣΟΥΤΗΣ Α.Ε.</t>
  </si>
  <si>
    <t>ΜΕΣΗ ΤΙΜΗ</t>
  </si>
  <si>
    <t>Γλώσσα φιλέτο (κιλό)</t>
  </si>
  <si>
    <t>-</t>
  </si>
  <si>
    <t>Πέρκα φιλέτο (κιλό)</t>
  </si>
  <si>
    <t>Βακαλάος (κιλό)</t>
  </si>
  <si>
    <t>Βακαλάος φιλέτο (κιλό)</t>
  </si>
  <si>
    <t>Παγκάσιους φιλέτο (κιλό)</t>
  </si>
  <si>
    <t>Σολωμός (κιλό)</t>
  </si>
  <si>
    <t>Χταπόδι (κιλό)</t>
  </si>
  <si>
    <t>Καλαμάρια (κιλό)</t>
  </si>
  <si>
    <t>Γαρίδες (κιλό)</t>
  </si>
  <si>
    <t>Σουπιές (κιλό)</t>
  </si>
  <si>
    <t>Ψαροκροκέτες (15 τεμ.)</t>
  </si>
  <si>
    <t>Φασολάκια στρογγυλά (κιλό)</t>
  </si>
  <si>
    <t>Φασολάκια πλατιά (κιλό)</t>
  </si>
  <si>
    <t>Αρακάς (κιλό)</t>
  </si>
  <si>
    <t>Ανάμεικτα λαχανικά (κιλό)</t>
  </si>
  <si>
    <t>Σπανάκι (κιλό)</t>
  </si>
  <si>
    <t>Αγγινάρες (κιλό)</t>
  </si>
  <si>
    <t>Μπάμιες (κιλό)</t>
  </si>
  <si>
    <t>Πατάτες προτηγανισμένες (κιλό)</t>
  </si>
  <si>
    <t>Κατεψυγμένη γαλοπούλα (κιλό)</t>
  </si>
  <si>
    <t>ΠΑΡΑΤΗΡΗΣΕΙΣ:</t>
  </si>
  <si>
    <t xml:space="preserve"> O Αναπληρωτής Προϊστάμενος Δ/νσης</t>
  </si>
  <si>
    <t>Στις τιμές πώλησης προϊόντων συμπεριλαμβάνεται Φ.Π.Α.</t>
  </si>
  <si>
    <t>ΜΕΣΗ ΤΙΜΗ ΧΩΡΙΣ ΦΠΑ</t>
  </si>
  <si>
    <t xml:space="preserve">  -</t>
  </si>
  <si>
    <t>ΓΡΗΓΟΡΑΚΗΣ ΠΡΟΔΡΟΜΟΣ</t>
  </si>
  <si>
    <t>Παντελής Σωτηριάδης</t>
  </si>
  <si>
    <t>Σ/Μ ΚΡΗΤΙΚΟΣ</t>
  </si>
  <si>
    <t>Μύδια ψίχα (κιλό)</t>
  </si>
  <si>
    <t>ΠΕΝΤΕ Α.Ε. (ΓΑΛΑΞΙΑΣ)</t>
  </si>
  <si>
    <t>Κιλκίς 30 Σεπτεμβρίου 2025</t>
  </si>
  <si>
    <t>Αριθ. Πρωτ. : οικ.718839(2087)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</si>
</sst>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indexed="8"/>
      <name val="Arial Greek"/>
      <charset val="161"/>
    </font>
    <font>
      <sz val="10"/>
      <color indexed="9"/>
      <name val="Arial Greek"/>
      <charset val="161"/>
    </font>
    <font>
      <b/>
      <i/>
      <u/>
      <sz val="10"/>
      <color indexed="8"/>
      <name val="Arial Greek"/>
      <charset val="161"/>
    </font>
    <font>
      <sz val="10"/>
      <color indexed="8"/>
      <name val="Arial"/>
      <family val="2"/>
      <charset val="161"/>
    </font>
    <font>
      <sz val="10"/>
      <color indexed="10"/>
      <name val="Arial Greek"/>
      <charset val="161"/>
    </font>
    <font>
      <b/>
      <sz val="10"/>
      <color indexed="9"/>
      <name val="Arial Greek"/>
      <charset val="161"/>
    </font>
    <font>
      <b/>
      <sz val="10"/>
      <color indexed="8"/>
      <name val="Arial Greek"/>
      <charset val="161"/>
    </font>
    <font>
      <u/>
      <sz val="10"/>
      <color indexed="12"/>
      <name val="Arial Greek"/>
      <charset val="161"/>
    </font>
    <font>
      <i/>
      <sz val="10"/>
      <color indexed="23"/>
      <name val="Arial Greek"/>
      <charset val="161"/>
    </font>
    <font>
      <sz val="10"/>
      <color indexed="8"/>
      <name val="Arial Narrow"/>
      <family val="2"/>
      <charset val="161"/>
    </font>
    <font>
      <sz val="12"/>
      <color indexed="8"/>
      <name val="Arial Narrow"/>
      <family val="2"/>
      <charset val="161"/>
    </font>
    <font>
      <sz val="12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indexed="8"/>
      <name val="Arial Narrow"/>
      <family val="2"/>
      <charset val="161"/>
    </font>
    <font>
      <b/>
      <u/>
      <sz val="14"/>
      <color indexed="8"/>
      <name val="Arial Black"/>
      <family val="2"/>
      <charset val="161"/>
    </font>
    <font>
      <b/>
      <sz val="12"/>
      <color indexed="8"/>
      <name val="Arial"/>
      <family val="2"/>
      <charset val="161"/>
    </font>
    <font>
      <b/>
      <sz val="8"/>
      <color indexed="8"/>
      <name val="Arial"/>
      <family val="2"/>
      <charset val="161"/>
    </font>
    <font>
      <b/>
      <sz val="8"/>
      <color indexed="8"/>
      <name val="Arial Black"/>
      <family val="2"/>
      <charset val="161"/>
    </font>
    <font>
      <sz val="12"/>
      <color indexed="8"/>
      <name val="Arial Greek"/>
      <charset val="161"/>
    </font>
    <font>
      <b/>
      <sz val="9"/>
      <color indexed="8"/>
      <name val="Arial Narrow"/>
      <family val="2"/>
      <charset val="161"/>
    </font>
    <font>
      <b/>
      <sz val="11"/>
      <color indexed="8"/>
      <name val="Arial Narrow"/>
      <family val="2"/>
      <charset val="161"/>
    </font>
    <font>
      <sz val="9"/>
      <color indexed="8"/>
      <name val="Arial Greek"/>
      <charset val="161"/>
    </font>
    <font>
      <b/>
      <sz val="11"/>
      <color indexed="8"/>
      <name val="Arial Greek"/>
      <charset val="161"/>
    </font>
    <font>
      <sz val="10"/>
      <color indexed="8"/>
      <name val="Arial Greek"/>
      <charset val="161"/>
    </font>
    <font>
      <b/>
      <sz val="8"/>
      <color indexed="8"/>
      <name val="Arial Greek"/>
      <charset val="161"/>
    </font>
    <font>
      <b/>
      <sz val="8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0" fontId="2" fillId="0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23" fillId="4" borderId="0" applyNumberFormat="0" applyBorder="0" applyProtection="0"/>
    <xf numFmtId="0" fontId="3" fillId="0" borderId="0"/>
    <xf numFmtId="0" fontId="23" fillId="0" borderId="0"/>
    <xf numFmtId="0" fontId="23" fillId="0" borderId="0"/>
    <xf numFmtId="0" fontId="23" fillId="0" borderId="0" applyNumberFormat="0" applyBorder="0" applyProtection="0"/>
    <xf numFmtId="0" fontId="23" fillId="0" borderId="0" applyNumberFormat="0" applyBorder="0" applyProtection="0"/>
    <xf numFmtId="0" fontId="4" fillId="0" borderId="0" applyNumberFormat="0" applyBorder="0" applyProtection="0"/>
    <xf numFmtId="0" fontId="5" fillId="5" borderId="0" applyNumberFormat="0" applyBorder="0" applyProtection="0"/>
    <xf numFmtId="0" fontId="6" fillId="0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</cellStyleXfs>
  <cellXfs count="44">
    <xf numFmtId="0" fontId="0" fillId="0" borderId="0" xfId="0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2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6" fillId="0" borderId="0" xfId="0" applyFont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2" fontId="13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9" fillId="0" borderId="2" xfId="0" applyFont="1" applyBorder="1" applyAlignment="1">
      <alignment horizontal="left"/>
    </xf>
    <xf numFmtId="0" fontId="3" fillId="0" borderId="0" xfId="0" applyFont="1"/>
    <xf numFmtId="2" fontId="18" fillId="0" borderId="0" xfId="0" applyNumberFormat="1" applyFont="1"/>
    <xf numFmtId="0" fontId="19" fillId="0" borderId="0" xfId="0" applyFont="1"/>
    <xf numFmtId="0" fontId="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4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16" fillId="0" borderId="3" xfId="7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 wrapText="1"/>
    </xf>
    <xf numFmtId="0" fontId="16" fillId="0" borderId="4" xfId="7" applyFont="1" applyBorder="1" applyAlignment="1">
      <alignment horizontal="center" vertical="center" wrapText="1"/>
    </xf>
    <xf numFmtId="0" fontId="25" fillId="0" borderId="1" xfId="7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0" fillId="0" borderId="0" xfId="0"/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2" fontId="20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5">
    <cellStyle name="Αποτέλεσμα 1" xfId="1" xr:uid="{30C14CC7-F2FB-4EAE-8A19-C3A75A3700F3}"/>
    <cellStyle name="Έμφαση 1 1" xfId="2" xr:uid="{BCDA6A93-7E85-46A6-ADB3-A29E2F48B8AF}"/>
    <cellStyle name="Έμφαση 2 1" xfId="3" xr:uid="{295EB11C-1D72-4E84-A14C-4F492D0D7E9D}"/>
    <cellStyle name="Έμφαση 3 1" xfId="4" xr:uid="{0D582F88-6C54-4E4D-90C5-3E9D73A1CF63}"/>
    <cellStyle name="Κανονικό" xfId="0" builtinId="0"/>
    <cellStyle name="Κανονικό 2" xfId="5" xr:uid="{E55EF3A3-A258-4CD7-906E-4C07CFC1BAB6}"/>
    <cellStyle name="Κανονικό 2 2" xfId="6" xr:uid="{DD5A0AF6-DBD7-4EA8-8A18-5F2B75DF4224}"/>
    <cellStyle name="Κανονικό 3" xfId="7" xr:uid="{E8F9105B-4CE1-485B-887F-3F9BB6F1AE38}"/>
    <cellStyle name="Κατάσταση 1" xfId="8" xr:uid="{C12590A8-DA77-48E5-B1E7-72CC2811FC88}"/>
    <cellStyle name="Κείμενο 1" xfId="9" xr:uid="{32483B8C-2F81-4A7E-95F9-569C1009296D}"/>
    <cellStyle name="Προειδοποίηση 1" xfId="10" xr:uid="{904C50DB-2BBB-49EF-BC08-50A169D1B0A3}"/>
    <cellStyle name="Σφάλμα 1" xfId="11" xr:uid="{CE17F52A-643A-47E5-AF18-3E228A952082}"/>
    <cellStyle name="Τονισμός 1" xfId="12" xr:uid="{6A69EAAD-6668-45E6-A555-901CA0B16752}"/>
    <cellStyle name="Υπερσύνδεσμος 1" xfId="13" xr:uid="{C7AC42A1-1CED-4C1C-B35D-63B67563DD42}"/>
    <cellStyle name="Υποσημείωση 1" xfId="14" xr:uid="{7F1CBAFF-A4FA-48F9-A6FB-481FFF6DE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390525</xdr:colOff>
      <xdr:row>0</xdr:row>
      <xdr:rowOff>28575</xdr:rowOff>
    </xdr:from>
    <xdr:to>
      <xdr:col>1</xdr:col>
      <xdr:colOff>1019175</xdr:colOff>
      <xdr:row>0</xdr:row>
      <xdr:rowOff>381000</xdr:rowOff>
    </xdr:to>
    <xdr:pic>
      <xdr:nvPicPr>
        <xdr:cNvPr id="1055" name="Εικόνα 1">
          <a:extLst>
            <a:ext uri="{FF2B5EF4-FFF2-40B4-BE49-F238E27FC236}">
              <a16:creationId xmlns:a16="http://schemas.microsoft.com/office/drawing/2014/main" id="{8B6E96A8-595A-819D-D1A1-E0DA6CB03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62865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EB2B-D49D-4493-BD7F-7B7EE0E17CB4}">
  <dimension ref="B1:I40"/>
  <sheetViews>
    <sheetView showGridLines="0" tabSelected="1" zoomScale="120" zoomScaleNormal="120" workbookViewId="0">
      <selection activeCell="F3" sqref="F3"/>
    </sheetView>
  </sheetViews>
  <sheetFormatPr defaultColWidth="8.7109375" defaultRowHeight="15.75" x14ac:dyDescent="0.25"/>
  <cols>
    <col min="1" max="1" width="3.140625" customWidth="1"/>
    <col min="2" max="2" width="22.5703125" customWidth="1"/>
    <col min="3" max="3" width="15.85546875" style="1" customWidth="1"/>
    <col min="4" max="4" width="10.42578125" style="2" customWidth="1"/>
    <col min="5" max="5" width="13" style="2" customWidth="1"/>
    <col min="6" max="6" width="12.42578125" style="2" customWidth="1"/>
    <col min="7" max="7" width="12.5703125" style="2" customWidth="1"/>
    <col min="8" max="8" width="8.42578125" customWidth="1"/>
    <col min="9" max="9" width="6.140625" hidden="1" customWidth="1"/>
  </cols>
  <sheetData>
    <row r="1" spans="2:9" ht="31.7" customHeight="1" x14ac:dyDescent="0.2">
      <c r="B1" s="37"/>
      <c r="C1" s="37"/>
      <c r="D1" s="37"/>
      <c r="E1" s="37"/>
      <c r="F1" s="37"/>
      <c r="G1" s="37"/>
      <c r="H1" s="38"/>
    </row>
    <row r="2" spans="2:9" ht="15" customHeight="1" x14ac:dyDescent="0.2">
      <c r="B2" s="3" t="s">
        <v>0</v>
      </c>
      <c r="C2" s="4"/>
      <c r="D2" s="5"/>
      <c r="E2" s="6"/>
      <c r="F2" s="7" t="s">
        <v>44</v>
      </c>
      <c r="G2" s="8"/>
    </row>
    <row r="3" spans="2:9" ht="15" customHeight="1" x14ac:dyDescent="0.2">
      <c r="B3" s="9" t="s">
        <v>1</v>
      </c>
      <c r="C3" s="4"/>
      <c r="D3" s="5"/>
      <c r="E3" s="6"/>
      <c r="F3" s="7" t="s">
        <v>45</v>
      </c>
      <c r="G3" s="8"/>
    </row>
    <row r="4" spans="2:9" ht="15" customHeight="1" x14ac:dyDescent="0.2">
      <c r="B4" s="9" t="s">
        <v>2</v>
      </c>
      <c r="C4" s="4"/>
      <c r="D4" s="5"/>
      <c r="E4" s="6"/>
      <c r="F4" s="7" t="s">
        <v>3</v>
      </c>
      <c r="G4" s="10"/>
    </row>
    <row r="5" spans="2:9" ht="15" customHeight="1" x14ac:dyDescent="0.2">
      <c r="B5" s="9" t="s">
        <v>4</v>
      </c>
      <c r="C5" s="4"/>
      <c r="D5" s="5"/>
      <c r="E5" s="6"/>
      <c r="F5" s="7"/>
      <c r="G5" s="10"/>
    </row>
    <row r="6" spans="2:9" ht="15" customHeight="1" x14ac:dyDescent="0.2">
      <c r="B6" s="11" t="s">
        <v>5</v>
      </c>
      <c r="C6" s="11"/>
      <c r="D6" s="12"/>
      <c r="E6" s="6"/>
      <c r="F6" s="6"/>
      <c r="G6" s="6"/>
    </row>
    <row r="7" spans="2:9" ht="15" customHeight="1" x14ac:dyDescent="0.2">
      <c r="B7" s="39"/>
      <c r="C7" s="39"/>
      <c r="D7" s="39"/>
      <c r="E7" s="39"/>
      <c r="F7" s="39"/>
      <c r="G7" s="39"/>
      <c r="H7" s="38"/>
    </row>
    <row r="8" spans="2:9" ht="15" hidden="1" customHeight="1" x14ac:dyDescent="0.25">
      <c r="B8" s="13"/>
      <c r="C8" s="4"/>
      <c r="D8" s="14"/>
    </row>
    <row r="9" spans="2:9" ht="21.75" customHeight="1" x14ac:dyDescent="0.45">
      <c r="B9" s="40" t="s">
        <v>6</v>
      </c>
      <c r="C9" s="40"/>
      <c r="D9" s="40"/>
      <c r="E9" s="40"/>
      <c r="F9" s="40"/>
      <c r="G9" s="40"/>
      <c r="H9" s="40"/>
    </row>
    <row r="10" spans="2:9" ht="21.75" customHeight="1" x14ac:dyDescent="0.45">
      <c r="B10" s="40" t="s">
        <v>7</v>
      </c>
      <c r="C10" s="40"/>
      <c r="D10" s="40"/>
      <c r="E10" s="40"/>
      <c r="F10" s="40"/>
      <c r="G10" s="40"/>
      <c r="H10" s="40"/>
    </row>
    <row r="11" spans="2:9" ht="23.25" customHeight="1" x14ac:dyDescent="0.2">
      <c r="B11" s="41" t="s">
        <v>8</v>
      </c>
      <c r="C11" s="41"/>
      <c r="D11" s="41"/>
      <c r="E11" s="41"/>
      <c r="F11" s="41"/>
      <c r="G11" s="41"/>
      <c r="H11" s="41"/>
    </row>
    <row r="12" spans="2:9" s="9" customFormat="1" ht="48" customHeight="1" x14ac:dyDescent="0.2">
      <c r="B12" s="15" t="s">
        <v>9</v>
      </c>
      <c r="C12" s="32" t="s">
        <v>10</v>
      </c>
      <c r="D12" s="33" t="s">
        <v>43</v>
      </c>
      <c r="E12" s="34" t="s">
        <v>11</v>
      </c>
      <c r="F12" s="34" t="s">
        <v>39</v>
      </c>
      <c r="G12" s="35" t="s">
        <v>41</v>
      </c>
      <c r="H12" s="16" t="s">
        <v>12</v>
      </c>
      <c r="I12" s="29" t="s">
        <v>37</v>
      </c>
    </row>
    <row r="13" spans="2:9" ht="20.100000000000001" customHeight="1" x14ac:dyDescent="0.2">
      <c r="B13" s="17" t="s">
        <v>13</v>
      </c>
      <c r="C13" s="30">
        <v>9.9</v>
      </c>
      <c r="D13" s="30">
        <v>11.49</v>
      </c>
      <c r="E13" s="30">
        <f>AVERAGE(13.22)</f>
        <v>13.22</v>
      </c>
      <c r="F13" s="30">
        <v>8.15</v>
      </c>
      <c r="G13" s="30">
        <v>14.61</v>
      </c>
      <c r="H13" s="18">
        <f t="shared" ref="H13:H33" si="0">AVERAGE(C13:G13)</f>
        <v>11.474</v>
      </c>
      <c r="I13" s="19">
        <f t="shared" ref="I13:I33" si="1">H13/113%</f>
        <v>10.153982300884957</v>
      </c>
    </row>
    <row r="14" spans="2:9" ht="20.100000000000001" customHeight="1" x14ac:dyDescent="0.2">
      <c r="B14" s="17" t="s">
        <v>15</v>
      </c>
      <c r="C14" s="30" t="s">
        <v>14</v>
      </c>
      <c r="D14" s="30">
        <v>16.079999999999998</v>
      </c>
      <c r="E14" s="30" t="s">
        <v>38</v>
      </c>
      <c r="F14" s="30">
        <v>10.59</v>
      </c>
      <c r="G14" s="30" t="s">
        <v>14</v>
      </c>
      <c r="H14" s="18">
        <f t="shared" si="0"/>
        <v>13.334999999999999</v>
      </c>
      <c r="I14" s="19">
        <f t="shared" si="1"/>
        <v>11.800884955752213</v>
      </c>
    </row>
    <row r="15" spans="2:9" ht="20.100000000000001" customHeight="1" x14ac:dyDescent="0.2">
      <c r="B15" s="17" t="s">
        <v>16</v>
      </c>
      <c r="C15" s="30">
        <f>AVERAGE(6.32,8.2,8.37)</f>
        <v>7.63</v>
      </c>
      <c r="D15" s="30">
        <v>8.25</v>
      </c>
      <c r="E15" s="30" t="s">
        <v>14</v>
      </c>
      <c r="F15" s="30">
        <f>AVERAGE(9.53,5.88)</f>
        <v>7.7050000000000001</v>
      </c>
      <c r="G15" s="30" t="s">
        <v>14</v>
      </c>
      <c r="H15" s="18">
        <f t="shared" si="0"/>
        <v>7.8616666666666672</v>
      </c>
      <c r="I15" s="19">
        <f t="shared" si="1"/>
        <v>6.9572271386430691</v>
      </c>
    </row>
    <row r="16" spans="2:9" ht="20.100000000000001" customHeight="1" x14ac:dyDescent="0.2">
      <c r="B16" s="20" t="s">
        <v>17</v>
      </c>
      <c r="C16" s="30">
        <f>AVERAGE(9.49,5.82)</f>
        <v>7.6550000000000002</v>
      </c>
      <c r="D16" s="30">
        <v>11.3</v>
      </c>
      <c r="E16" s="30">
        <f>AVERAGE(9.98,15.58,9.69)</f>
        <v>11.75</v>
      </c>
      <c r="F16" s="30" t="s">
        <v>14</v>
      </c>
      <c r="G16" s="30">
        <f>AVERAGE(12.94,10.49,8.2)</f>
        <v>10.543333333333333</v>
      </c>
      <c r="H16" s="18">
        <f t="shared" si="0"/>
        <v>10.312083333333334</v>
      </c>
      <c r="I16" s="19">
        <f t="shared" si="1"/>
        <v>9.1257374631268444</v>
      </c>
    </row>
    <row r="17" spans="2:9" ht="20.100000000000001" customHeight="1" x14ac:dyDescent="0.2">
      <c r="B17" s="20" t="s">
        <v>18</v>
      </c>
      <c r="C17" s="30">
        <v>6.24</v>
      </c>
      <c r="D17" s="30">
        <v>5.94</v>
      </c>
      <c r="E17" s="30">
        <v>7.05</v>
      </c>
      <c r="F17" s="30">
        <v>5.15</v>
      </c>
      <c r="G17" s="30">
        <v>9.01</v>
      </c>
      <c r="H17" s="18">
        <f t="shared" si="0"/>
        <v>6.6779999999999999</v>
      </c>
      <c r="I17" s="19">
        <f t="shared" si="1"/>
        <v>5.9097345132743371</v>
      </c>
    </row>
    <row r="18" spans="2:9" ht="20.100000000000001" customHeight="1" x14ac:dyDescent="0.2">
      <c r="B18" s="20" t="s">
        <v>19</v>
      </c>
      <c r="C18" s="30">
        <v>14.98</v>
      </c>
      <c r="D18" s="30" t="s">
        <v>14</v>
      </c>
      <c r="E18" s="30">
        <v>23.97</v>
      </c>
      <c r="F18" s="30" t="s">
        <v>14</v>
      </c>
      <c r="G18" s="30">
        <v>17.39</v>
      </c>
      <c r="H18" s="18">
        <f t="shared" si="0"/>
        <v>18.78</v>
      </c>
      <c r="I18" s="19">
        <f t="shared" si="1"/>
        <v>16.619469026548675</v>
      </c>
    </row>
    <row r="19" spans="2:9" ht="20.100000000000001" customHeight="1" x14ac:dyDescent="0.2">
      <c r="B19" s="17" t="s">
        <v>20</v>
      </c>
      <c r="C19" s="30">
        <f>AVERAGE(11.79)</f>
        <v>11.79</v>
      </c>
      <c r="D19" s="30">
        <v>11.55</v>
      </c>
      <c r="E19" s="30">
        <f>AVERAGE(20.41,19.71)</f>
        <v>20.060000000000002</v>
      </c>
      <c r="F19" s="30">
        <v>7.76</v>
      </c>
      <c r="G19" s="30">
        <f>AVERAGE(18.71)</f>
        <v>18.71</v>
      </c>
      <c r="H19" s="18">
        <f t="shared" si="0"/>
        <v>13.974</v>
      </c>
      <c r="I19" s="19">
        <f t="shared" si="1"/>
        <v>12.366371681415931</v>
      </c>
    </row>
    <row r="20" spans="2:9" ht="20.100000000000001" customHeight="1" x14ac:dyDescent="0.2">
      <c r="B20" s="17" t="s">
        <v>21</v>
      </c>
      <c r="C20" s="30" t="s">
        <v>14</v>
      </c>
      <c r="D20" s="30">
        <f>AVERAGE(12.46,15.65)</f>
        <v>14.055</v>
      </c>
      <c r="E20" s="30">
        <f>AVERAGE(16,9.16,19.22,21.24,18.41)</f>
        <v>16.805999999999997</v>
      </c>
      <c r="F20" s="30"/>
      <c r="G20" s="30">
        <f>AVERAGE(11.73,8.22)</f>
        <v>9.9750000000000014</v>
      </c>
      <c r="H20" s="18">
        <f t="shared" si="0"/>
        <v>13.612</v>
      </c>
      <c r="I20" s="19">
        <f t="shared" si="1"/>
        <v>12.046017699115046</v>
      </c>
    </row>
    <row r="21" spans="2:9" ht="20.100000000000001" customHeight="1" x14ac:dyDescent="0.2">
      <c r="B21" s="17" t="s">
        <v>42</v>
      </c>
      <c r="C21" s="30">
        <f>AVERAGE(8.11)</f>
        <v>8.11</v>
      </c>
      <c r="D21" s="30">
        <v>12.24</v>
      </c>
      <c r="E21" s="30">
        <f>AVERAGE(11.74,16.59,19.39)</f>
        <v>15.906666666666666</v>
      </c>
      <c r="F21" s="30">
        <v>7.66</v>
      </c>
      <c r="G21" s="30">
        <v>10.8</v>
      </c>
      <c r="H21" s="18">
        <f t="shared" si="0"/>
        <v>10.943333333333333</v>
      </c>
      <c r="I21" s="19">
        <f t="shared" si="1"/>
        <v>9.6843657817109161</v>
      </c>
    </row>
    <row r="22" spans="2:9" ht="20.100000000000001" customHeight="1" x14ac:dyDescent="0.2">
      <c r="B22" s="17" t="s">
        <v>22</v>
      </c>
      <c r="C22" s="30">
        <f>AVERAGE(14.07,17.76,19.13)</f>
        <v>16.986666666666668</v>
      </c>
      <c r="D22" s="30">
        <f>AVERAGE(18.31,22.47,12.96,18.07)</f>
        <v>17.952500000000001</v>
      </c>
      <c r="E22" s="30">
        <f>AVERAGE(11.74,24.8,26.96,25.86,24.73)</f>
        <v>22.818000000000001</v>
      </c>
      <c r="F22" s="30">
        <f>AVERAGE(15.56,12.62)</f>
        <v>14.09</v>
      </c>
      <c r="G22" s="30">
        <v>16.45</v>
      </c>
      <c r="H22" s="18">
        <f t="shared" si="0"/>
        <v>17.659433333333332</v>
      </c>
      <c r="I22" s="19">
        <f t="shared" si="1"/>
        <v>15.627817109144543</v>
      </c>
    </row>
    <row r="23" spans="2:9" ht="20.100000000000001" customHeight="1" x14ac:dyDescent="0.2">
      <c r="B23" s="17" t="s">
        <v>23</v>
      </c>
      <c r="C23" s="31" t="s">
        <v>14</v>
      </c>
      <c r="D23" s="30">
        <v>15.9</v>
      </c>
      <c r="E23" s="30">
        <f>AVERAGE(17.09,28.65)</f>
        <v>22.869999999999997</v>
      </c>
      <c r="F23" s="30">
        <v>11.19</v>
      </c>
      <c r="G23" s="30">
        <f>AVERAGE(16.72,16.43)</f>
        <v>16.574999999999999</v>
      </c>
      <c r="H23" s="18">
        <f t="shared" si="0"/>
        <v>16.633749999999999</v>
      </c>
      <c r="I23" s="19">
        <f t="shared" si="1"/>
        <v>14.720132743362832</v>
      </c>
    </row>
    <row r="24" spans="2:9" ht="20.100000000000001" customHeight="1" x14ac:dyDescent="0.2">
      <c r="B24" s="17" t="s">
        <v>24</v>
      </c>
      <c r="C24" s="30">
        <f>AVERAGE(2.59,3.35)</f>
        <v>2.9699999999999998</v>
      </c>
      <c r="D24" s="30">
        <f>AVERAGE(6.63,4.63)</f>
        <v>5.63</v>
      </c>
      <c r="E24" s="30">
        <f>AVERAGE(5.99,6.18,6.65)</f>
        <v>6.2733333333333334</v>
      </c>
      <c r="F24" s="30" t="s">
        <v>14</v>
      </c>
      <c r="G24" s="30">
        <f>AVERAGE(6.65,3.75,2.85,4.94)</f>
        <v>4.5475000000000003</v>
      </c>
      <c r="H24" s="18">
        <f t="shared" si="0"/>
        <v>4.8552083333333336</v>
      </c>
      <c r="I24" s="19">
        <f t="shared" si="1"/>
        <v>4.2966445427728619</v>
      </c>
    </row>
    <row r="25" spans="2:9" ht="20.100000000000001" customHeight="1" x14ac:dyDescent="0.2">
      <c r="B25" s="17" t="s">
        <v>25</v>
      </c>
      <c r="C25" s="30">
        <f>AVERAGE(1.99,1.89,4.07)</f>
        <v>2.65</v>
      </c>
      <c r="D25" s="30">
        <f>AVERAGE(2.45,3.09,3.41,2.32)</f>
        <v>2.8174999999999999</v>
      </c>
      <c r="E25" s="30">
        <f>AVERAGE(4.08,2.45,3.53)</f>
        <v>3.3533333333333335</v>
      </c>
      <c r="F25" s="30">
        <f>AVERAGE(2.43,3.47,2.86)</f>
        <v>2.92</v>
      </c>
      <c r="G25" s="30">
        <f>AVERAGE(3.15,2.28)</f>
        <v>2.7149999999999999</v>
      </c>
      <c r="H25" s="18">
        <f t="shared" si="0"/>
        <v>2.8911666666666664</v>
      </c>
      <c r="I25" s="19">
        <f t="shared" si="1"/>
        <v>2.5585545722713863</v>
      </c>
    </row>
    <row r="26" spans="2:9" ht="20.100000000000001" customHeight="1" x14ac:dyDescent="0.2">
      <c r="B26" s="17" t="s">
        <v>26</v>
      </c>
      <c r="C26" s="30">
        <f>AVERAGE(1.99,2.15,4.25)</f>
        <v>2.7966666666666669</v>
      </c>
      <c r="D26" s="30">
        <f>AVERAGE(2.42,3.2,3.47,2.51)</f>
        <v>2.9</v>
      </c>
      <c r="E26" s="30">
        <f>AVERAGE(2.49,4.26,3.91)</f>
        <v>3.5533333333333332</v>
      </c>
      <c r="F26" s="30">
        <f>AVERAGE(2.43,3.69,2.86)</f>
        <v>2.9933333333333336</v>
      </c>
      <c r="G26" s="30">
        <f>AVERAGE(3.3,2.89,2.28)</f>
        <v>2.8233333333333328</v>
      </c>
      <c r="H26" s="18">
        <f t="shared" si="0"/>
        <v>3.0133333333333332</v>
      </c>
      <c r="I26" s="19">
        <f t="shared" si="1"/>
        <v>2.666666666666667</v>
      </c>
    </row>
    <row r="27" spans="2:9" ht="20.100000000000001" customHeight="1" x14ac:dyDescent="0.2">
      <c r="B27" s="17" t="s">
        <v>27</v>
      </c>
      <c r="C27" s="30">
        <f>AVERAGE(1.99,4.09,1.89)</f>
        <v>2.6566666666666667</v>
      </c>
      <c r="D27" s="30">
        <f>AVERAGE(2.38,3.3,2.64,4.65,3.06)</f>
        <v>3.2060000000000004</v>
      </c>
      <c r="E27" s="30">
        <f>AVERAGE(2.49,3.47,4.16)</f>
        <v>3.3733333333333335</v>
      </c>
      <c r="F27" s="30">
        <f>AVERAGE(2.29,3.98,2.76)</f>
        <v>3.01</v>
      </c>
      <c r="G27" s="30">
        <f>AVERAGE(3.23,3.17,2.39)</f>
        <v>2.93</v>
      </c>
      <c r="H27" s="18">
        <f t="shared" si="0"/>
        <v>3.0352000000000001</v>
      </c>
      <c r="I27" s="19">
        <f t="shared" si="1"/>
        <v>2.6860176991150446</v>
      </c>
    </row>
    <row r="28" spans="2:9" ht="20.100000000000001" customHeight="1" x14ac:dyDescent="0.2">
      <c r="B28" s="17" t="s">
        <v>28</v>
      </c>
      <c r="C28" s="30">
        <v>1.99</v>
      </c>
      <c r="D28" s="30">
        <f>AVERAGE(2.26,3.59)</f>
        <v>2.9249999999999998</v>
      </c>
      <c r="E28" s="30">
        <v>2.4900000000000002</v>
      </c>
      <c r="F28" s="30">
        <v>3.13</v>
      </c>
      <c r="G28" s="30" t="s">
        <v>14</v>
      </c>
      <c r="H28" s="18">
        <f t="shared" si="0"/>
        <v>2.63375</v>
      </c>
      <c r="I28" s="19">
        <f t="shared" si="1"/>
        <v>2.3307522123893807</v>
      </c>
    </row>
    <row r="29" spans="2:9" ht="20.100000000000001" customHeight="1" x14ac:dyDescent="0.2">
      <c r="B29" s="17" t="s">
        <v>29</v>
      </c>
      <c r="C29" s="30">
        <v>2.09</v>
      </c>
      <c r="D29" s="30">
        <f>AVERAGE(4.7,2.69,3.87,4.74)</f>
        <v>4</v>
      </c>
      <c r="E29" s="30">
        <f>AVERAGE(2.69,4.94,4.27,5.65)</f>
        <v>4.3875000000000002</v>
      </c>
      <c r="F29" s="30">
        <f>AVERAGE(2.45,2.49,4.82)</f>
        <v>3.2533333333333339</v>
      </c>
      <c r="G29" s="30">
        <f>AVERAGE(5.14,2.49)</f>
        <v>3.8149999999999999</v>
      </c>
      <c r="H29" s="18">
        <f t="shared" si="0"/>
        <v>3.5091666666666668</v>
      </c>
      <c r="I29" s="19">
        <f t="shared" si="1"/>
        <v>3.1054572271386434</v>
      </c>
    </row>
    <row r="30" spans="2:9" ht="20.100000000000001" customHeight="1" x14ac:dyDescent="0.2">
      <c r="B30" s="17" t="s">
        <v>30</v>
      </c>
      <c r="C30" s="30">
        <v>4.95</v>
      </c>
      <c r="D30" s="30">
        <v>12.24</v>
      </c>
      <c r="E30" s="30">
        <v>8.58</v>
      </c>
      <c r="F30" s="30">
        <v>9.4</v>
      </c>
      <c r="G30" s="30">
        <f>AVERAGE(13.12,6.23)</f>
        <v>9.6750000000000007</v>
      </c>
      <c r="H30" s="18">
        <f t="shared" si="0"/>
        <v>8.9689999999999994</v>
      </c>
      <c r="I30" s="19">
        <f t="shared" si="1"/>
        <v>7.9371681415929203</v>
      </c>
    </row>
    <row r="31" spans="2:9" ht="20.100000000000001" customHeight="1" x14ac:dyDescent="0.2">
      <c r="B31" s="17" t="s">
        <v>31</v>
      </c>
      <c r="C31" s="30">
        <f>AVERAGE(4.95,4.65)</f>
        <v>4.8000000000000007</v>
      </c>
      <c r="D31" s="30">
        <v>8.56</v>
      </c>
      <c r="E31" s="30">
        <f>AVERAGE(5.49,10.48)</f>
        <v>7.9850000000000003</v>
      </c>
      <c r="F31" s="30">
        <f>AVERAGE(5.27,7.53)</f>
        <v>6.4</v>
      </c>
      <c r="G31" s="30">
        <f>AVERAGE(5.14,9.24)</f>
        <v>7.1899999999999995</v>
      </c>
      <c r="H31" s="18">
        <f t="shared" si="0"/>
        <v>6.9870000000000001</v>
      </c>
      <c r="I31" s="19">
        <f t="shared" si="1"/>
        <v>6.1831858407079654</v>
      </c>
    </row>
    <row r="32" spans="2:9" ht="20.100000000000001" customHeight="1" x14ac:dyDescent="0.2">
      <c r="B32" s="17" t="s">
        <v>32</v>
      </c>
      <c r="C32" s="30">
        <f>AVERAGE(2.12,4.48)</f>
        <v>3.3000000000000003</v>
      </c>
      <c r="D32" s="30">
        <f>AVERAGE(4.6,2.37,4.56,3.6,4.28)</f>
        <v>3.8820000000000001</v>
      </c>
      <c r="E32" s="30">
        <f>AVERAGE(4.65,4.6,2.99,3.99)</f>
        <v>4.0575000000000001</v>
      </c>
      <c r="F32" s="30">
        <f>AVERAGE(2.47,5.58,2.14)</f>
        <v>3.3966666666666669</v>
      </c>
      <c r="G32" s="30">
        <f>AVERAGE(2.79)</f>
        <v>2.79</v>
      </c>
      <c r="H32" s="18">
        <f t="shared" si="0"/>
        <v>3.4852333333333334</v>
      </c>
      <c r="I32" s="19">
        <f t="shared" si="1"/>
        <v>3.0842772861356935</v>
      </c>
    </row>
    <row r="33" spans="2:9" ht="20.100000000000001" customHeight="1" x14ac:dyDescent="0.2">
      <c r="B33" s="17" t="s">
        <v>33</v>
      </c>
      <c r="C33" s="30" t="s">
        <v>14</v>
      </c>
      <c r="D33" s="30" t="s">
        <v>14</v>
      </c>
      <c r="E33" s="30" t="s">
        <v>14</v>
      </c>
      <c r="F33" s="30" t="s">
        <v>14</v>
      </c>
      <c r="G33" s="30" t="s">
        <v>14</v>
      </c>
      <c r="H33" s="18" t="e">
        <f t="shared" si="0"/>
        <v>#DIV/0!</v>
      </c>
      <c r="I33" s="19" t="e">
        <f t="shared" si="1"/>
        <v>#DIV/0!</v>
      </c>
    </row>
    <row r="34" spans="2:9" ht="15" customHeight="1" x14ac:dyDescent="0.2">
      <c r="C34" s="21"/>
      <c r="D34" s="22"/>
      <c r="E34" s="22"/>
      <c r="F34"/>
      <c r="G34"/>
    </row>
    <row r="35" spans="2:9" ht="15" customHeight="1" x14ac:dyDescent="0.3">
      <c r="B35" s="23" t="s">
        <v>34</v>
      </c>
      <c r="C35" s="24"/>
      <c r="D35"/>
      <c r="E35"/>
      <c r="F35" s="42" t="s">
        <v>35</v>
      </c>
      <c r="G35" s="42"/>
      <c r="H35" s="42"/>
    </row>
    <row r="36" spans="2:9" ht="12.75" x14ac:dyDescent="0.2">
      <c r="B36" s="25" t="s">
        <v>36</v>
      </c>
      <c r="C36" s="24"/>
      <c r="D36"/>
      <c r="E36"/>
      <c r="F36" s="43"/>
      <c r="G36" s="43"/>
      <c r="H36" s="43"/>
    </row>
    <row r="37" spans="2:9" ht="20.25" customHeight="1" x14ac:dyDescent="0.25">
      <c r="B37" s="9"/>
      <c r="C37" s="10"/>
      <c r="D37"/>
      <c r="E37"/>
      <c r="F37" s="26"/>
      <c r="G37"/>
    </row>
    <row r="38" spans="2:9" ht="30.4" customHeight="1" x14ac:dyDescent="0.25">
      <c r="F38" s="36" t="s">
        <v>40</v>
      </c>
      <c r="G38" s="36"/>
      <c r="H38" s="36"/>
    </row>
    <row r="39" spans="2:9" x14ac:dyDescent="0.25">
      <c r="F39" s="27"/>
      <c r="G39" s="27"/>
    </row>
    <row r="40" spans="2:9" x14ac:dyDescent="0.25">
      <c r="F40"/>
      <c r="G40" s="28"/>
    </row>
  </sheetData>
  <sheetProtection selectLockedCells="1" selectUnlockedCells="1"/>
  <mergeCells count="8">
    <mergeCell ref="F38:H38"/>
    <mergeCell ref="B1:H1"/>
    <mergeCell ref="B7:H7"/>
    <mergeCell ref="B9:H9"/>
    <mergeCell ref="B10:H10"/>
    <mergeCell ref="B11:H11"/>
    <mergeCell ref="F35:H35"/>
    <mergeCell ref="F36:H36"/>
  </mergeCells>
  <pageMargins left="0.39305555555555555" right="0" top="0.78680555555555554" bottom="0.35416666666666669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3B67-DE6D-402C-851C-981DD7138BEF}">
  <dimension ref="A1"/>
  <sheetViews>
    <sheetView workbookViewId="0"/>
  </sheetViews>
  <sheetFormatPr defaultColWidth="8.710937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C5F9-D93F-464A-A416-910FCF956064}">
  <dimension ref="A1"/>
  <sheetViews>
    <sheetView workbookViewId="0"/>
  </sheetViews>
  <sheetFormatPr defaultColWidth="8.710937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cp:lastPrinted>2024-10-31T09:42:58Z</cp:lastPrinted>
  <dcterms:created xsi:type="dcterms:W3CDTF">2024-09-27T09:50:49Z</dcterms:created>
  <dcterms:modified xsi:type="dcterms:W3CDTF">2025-09-30T10:07:46Z</dcterms:modified>
</cp:coreProperties>
</file>